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\Desktop\Dokumentasjon\Afghanistankomiteen\"/>
    </mc:Choice>
  </mc:AlternateContent>
  <bookViews>
    <workbookView xWindow="0" yWindow="0" windowWidth="21525" windowHeight="11985" activeTab="1"/>
  </bookViews>
  <sheets>
    <sheet name="Sheet1" sheetId="1" r:id="rId1"/>
    <sheet name="Ark1" sheetId="2" r:id="rId2"/>
  </sheets>
  <definedNames>
    <definedName name="_xlnm.Print_Area" localSheetId="0">Sheet1!$A$1:$L$70</definedName>
  </definedNames>
  <calcPr calcId="152511"/>
</workbook>
</file>

<file path=xl/calcChain.xml><?xml version="1.0" encoding="utf-8"?>
<calcChain xmlns="http://schemas.openxmlformats.org/spreadsheetml/2006/main">
  <c r="J59" i="1" l="1"/>
  <c r="J40" i="1" l="1"/>
  <c r="J13" i="1"/>
  <c r="L53" i="1"/>
  <c r="J19" i="1"/>
  <c r="J53" i="1" s="1"/>
  <c r="J15" i="1" l="1"/>
  <c r="J25" i="1" l="1"/>
  <c r="L63" i="1" l="1"/>
  <c r="L49" i="1"/>
  <c r="L44" i="1"/>
  <c r="L47" i="1" s="1"/>
  <c r="L42" i="1"/>
  <c r="L36" i="1"/>
  <c r="L30" i="1"/>
  <c r="L29" i="1"/>
  <c r="L25" i="1"/>
  <c r="L18" i="1"/>
  <c r="L15" i="1"/>
  <c r="L14" i="1"/>
  <c r="L13" i="1"/>
  <c r="L16" i="1" l="1"/>
  <c r="L20" i="1" s="1"/>
  <c r="L33" i="1" s="1"/>
  <c r="L54" i="1" s="1"/>
  <c r="L55" i="1" s="1"/>
  <c r="L48" i="1"/>
  <c r="L51" i="1" s="1"/>
  <c r="J42" i="1"/>
  <c r="J47" i="1"/>
  <c r="J48" i="1" l="1"/>
  <c r="J51" i="1" s="1"/>
  <c r="J29" i="1" l="1"/>
  <c r="J16" i="1"/>
  <c r="J20" i="1" s="1"/>
  <c r="J33" i="1" l="1"/>
  <c r="J54" i="1" l="1"/>
  <c r="J55" i="1" l="1"/>
  <c r="J62" i="1"/>
  <c r="J63" i="1" s="1"/>
</calcChain>
</file>

<file path=xl/comments1.xml><?xml version="1.0" encoding="utf-8"?>
<comments xmlns="http://schemas.openxmlformats.org/spreadsheetml/2006/main">
  <authors>
    <author>Tore Skarvang</author>
  </authors>
  <commentList>
    <comment ref="L36" authorId="0" shapeId="0">
      <text>
        <r>
          <rPr>
            <b/>
            <sz val="8"/>
            <color indexed="81"/>
            <rFont val="Tahoma"/>
            <family val="2"/>
          </rPr>
          <t>Tore Skarvang:</t>
        </r>
        <r>
          <rPr>
            <sz val="8"/>
            <color indexed="81"/>
            <rFont val="Tahoma"/>
            <family val="2"/>
          </rPr>
          <t xml:space="preserve">
Prosjekt 210,211,250,260,261,
340</t>
        </r>
      </text>
    </comment>
    <comment ref="L44" authorId="0" shapeId="0">
      <text>
        <r>
          <rPr>
            <b/>
            <sz val="8"/>
            <color indexed="81"/>
            <rFont val="Tahoma"/>
            <family val="2"/>
          </rPr>
          <t>Tore Skarvang:</t>
        </r>
        <r>
          <rPr>
            <sz val="8"/>
            <color indexed="81"/>
            <rFont val="Tahoma"/>
            <family val="2"/>
          </rPr>
          <t xml:space="preserve">
Prosjekt 310,320,330,370
</t>
        </r>
      </text>
    </comment>
    <comment ref="L46" authorId="0" shapeId="0">
      <text>
        <r>
          <rPr>
            <b/>
            <sz val="8"/>
            <color indexed="81"/>
            <rFont val="Tahoma"/>
            <family val="2"/>
          </rPr>
          <t>Tore Skarvang:</t>
        </r>
        <r>
          <rPr>
            <sz val="8"/>
            <color indexed="81"/>
            <rFont val="Tahoma"/>
            <family val="2"/>
          </rPr>
          <t xml:space="preserve">
Prosjekt 300</t>
        </r>
      </text>
    </comment>
    <comment ref="L49" authorId="0" shapeId="0">
      <text>
        <r>
          <rPr>
            <b/>
            <sz val="8"/>
            <color indexed="81"/>
            <rFont val="Tahoma"/>
            <family val="2"/>
          </rPr>
          <t>Tore Skarvang:</t>
        </r>
        <r>
          <rPr>
            <sz val="8"/>
            <color indexed="81"/>
            <rFont val="Tahoma"/>
            <family val="2"/>
          </rPr>
          <t xml:space="preserve">
Prosjekt 110,120,350</t>
        </r>
      </text>
    </comment>
  </commentList>
</comments>
</file>

<file path=xl/sharedStrings.xml><?xml version="1.0" encoding="utf-8"?>
<sst xmlns="http://schemas.openxmlformats.org/spreadsheetml/2006/main" count="147" uniqueCount="104">
  <si>
    <t xml:space="preserve">Afghanistankomiteen </t>
  </si>
  <si>
    <t>Tekst</t>
  </si>
  <si>
    <t>Note</t>
  </si>
  <si>
    <t>Anskaffede midler</t>
  </si>
  <si>
    <t>Medlemsinntekter</t>
  </si>
  <si>
    <t>Tilskudd</t>
  </si>
  <si>
    <t>Norad</t>
  </si>
  <si>
    <t>Administrasjonstilskudd</t>
  </si>
  <si>
    <t>Sum offentlige tilskudd</t>
  </si>
  <si>
    <t>Andre tilskudd</t>
  </si>
  <si>
    <t>Sum tilskudd</t>
  </si>
  <si>
    <t>Innsamlede midler, gaver, mv</t>
  </si>
  <si>
    <t>Faste givere</t>
  </si>
  <si>
    <t>Andre gaver</t>
  </si>
  <si>
    <t>SUM Innsamlede midler, gaver</t>
  </si>
  <si>
    <t>Opptjente inntekter fra operasjonelle aktiviteter</t>
  </si>
  <si>
    <t>Aktivivteter som oppfyller org formål</t>
  </si>
  <si>
    <t>Sum opptjente inntekter fra oper akt</t>
  </si>
  <si>
    <t>Finans- og investeringsinntekter</t>
  </si>
  <si>
    <t>Sum anskaffede midler</t>
  </si>
  <si>
    <t>Forbrukte midler</t>
  </si>
  <si>
    <t>Kostnader til anskaffelse av midler</t>
  </si>
  <si>
    <t>4, 5</t>
  </si>
  <si>
    <t>Kostnader til organisasjonens formål</t>
  </si>
  <si>
    <t>Tilskudd, bevilgninger, mv til oppfyllelse av organisasjonens formål</t>
  </si>
  <si>
    <t>Sum tilskudd og bevilgninger</t>
  </si>
  <si>
    <t>Kostnader til aktiviteter som oppfyller formålet</t>
  </si>
  <si>
    <t>Prosjektarbeid i Norge</t>
  </si>
  <si>
    <t>Informasjonsarbeid</t>
  </si>
  <si>
    <t>Sum kostnader til akt som oppf formålet</t>
  </si>
  <si>
    <t>Sum kostnader til org formål</t>
  </si>
  <si>
    <t>Administrasjonskostnader</t>
  </si>
  <si>
    <t>5, 7</t>
  </si>
  <si>
    <t>Sum Forbrukte midler</t>
  </si>
  <si>
    <t>5, 6</t>
  </si>
  <si>
    <t>Tillegg/reduksjon i formålskapitalen (disponering)</t>
  </si>
  <si>
    <t>Netto endring formålskapital</t>
  </si>
  <si>
    <t xml:space="preserve"> </t>
  </si>
  <si>
    <t>Offentlige tilskudd:</t>
  </si>
  <si>
    <t>Inntekter fra andre donorer i Afghanistan</t>
  </si>
  <si>
    <t>Prosjektarbeid i Afghanistan - norske prosjekter</t>
  </si>
  <si>
    <t>Prosjektkostnader i Afghanistan - andre donorer</t>
  </si>
  <si>
    <t>UD (Amb)</t>
  </si>
  <si>
    <t>Aktivitetsregnskap 2016</t>
  </si>
  <si>
    <t>Aktivitetsresultat i Norge</t>
  </si>
  <si>
    <t>Sum aktivitetsresultat</t>
  </si>
  <si>
    <t>Aktivitetsresultat i Afghanistan</t>
  </si>
  <si>
    <t>Formålskapital med eksterne bindinger - Norge</t>
  </si>
  <si>
    <t>Annen formålskapital - Norge</t>
  </si>
  <si>
    <t>Formålskapital med eksterne bindinger - Afghanistan</t>
  </si>
  <si>
    <t>Formålskapital med interne bindinger - Afghanistan</t>
  </si>
  <si>
    <t>Annen formålskapital - Afghanistan</t>
  </si>
  <si>
    <t>Balanse  Afghanistankomiteen</t>
  </si>
  <si>
    <t>Alle tall i NOK</t>
  </si>
  <si>
    <t>Eiendeler</t>
  </si>
  <si>
    <t>Anleggsmidler</t>
  </si>
  <si>
    <t>Varige driftsmidler</t>
  </si>
  <si>
    <t>Finansielle anleggsmidler</t>
  </si>
  <si>
    <t>Langsiktige fordringer</t>
  </si>
  <si>
    <t>Sum finansielle anleggsmidler</t>
  </si>
  <si>
    <t>Sum anleggsmidler</t>
  </si>
  <si>
    <t>Omløpsmidler</t>
  </si>
  <si>
    <t>Fordringer</t>
  </si>
  <si>
    <t>Kundefordringer</t>
  </si>
  <si>
    <t>Andre fordringer i Norge</t>
  </si>
  <si>
    <t>Andre fordringer i Afghanistan</t>
  </si>
  <si>
    <t>Sum fordringer</t>
  </si>
  <si>
    <t>Investeringer</t>
  </si>
  <si>
    <t>Bankinnskudd,kontanter o.l. i Norge</t>
  </si>
  <si>
    <t>Bankinnskudd,kontanter o.l. i Afghanistan</t>
  </si>
  <si>
    <t>Sum bankinnskudd, kontanter</t>
  </si>
  <si>
    <t>Sum eiendeler</t>
  </si>
  <si>
    <t>Formålskapital og gjeld</t>
  </si>
  <si>
    <t>Formålskapital</t>
  </si>
  <si>
    <t>Grunnkapital</t>
  </si>
  <si>
    <t>Sum innskutt egenkapital</t>
  </si>
  <si>
    <t>Opptjent egenkapital</t>
  </si>
  <si>
    <t>Udisponert resultat</t>
  </si>
  <si>
    <t>Sum opptjent formålskapital</t>
  </si>
  <si>
    <t>Sum formålskapital</t>
  </si>
  <si>
    <t>Gjeld</t>
  </si>
  <si>
    <t>Avsetning for forpliktelser</t>
  </si>
  <si>
    <t>Annen langsiktig gjeld</t>
  </si>
  <si>
    <t>Langsiktig gjeld - pensjonsforpliktelse Afghanistan</t>
  </si>
  <si>
    <t>Kortsiktig gjeld</t>
  </si>
  <si>
    <t>Skyldige offentlige avgifter</t>
  </si>
  <si>
    <t>Tilskuddsgjeld / gjeld til prosjekter</t>
  </si>
  <si>
    <t>Annen kortsiktig gjeld</t>
  </si>
  <si>
    <t>Gjeld / forpliktelser i Afghanistan</t>
  </si>
  <si>
    <t>Sum kortsiktig gjeld</t>
  </si>
  <si>
    <t>Sum gjeld</t>
  </si>
  <si>
    <t>Sum formålskapital og gjeld</t>
  </si>
  <si>
    <t>Oslo, 30. juni 2017</t>
  </si>
  <si>
    <t>Beate Fasting</t>
  </si>
  <si>
    <t>Styreleder</t>
  </si>
  <si>
    <t>Sverre Hjellset</t>
  </si>
  <si>
    <t>Anne Hertzberg</t>
  </si>
  <si>
    <t>Herdis Sigurdgrimsdottir</t>
  </si>
  <si>
    <t>Sediq Zazai</t>
  </si>
  <si>
    <t>Nestleder</t>
  </si>
  <si>
    <t xml:space="preserve">   Styremedlem</t>
  </si>
  <si>
    <t>Styremedlem</t>
  </si>
  <si>
    <t>Liv Kjølseth</t>
  </si>
  <si>
    <t>Generalsekretær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</si>
</sst>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8" formatCode="_ * #,##0.00_ ;_ * \-#,##0.00_ ;_ * &quot;-&quot;??_ ;_ @_ "/>
  </numFmts>
  <fonts count="17">
    <font>
      <sz val="8"/>
      <color indexed="11"/>
      <name val="Tahoma"/>
      <family val="2"/>
    </font>
    <font>
      <b/>
      <sz val="14"/>
      <color indexed="8"/>
      <name val="Rockwell"/>
      <family val="1"/>
    </font>
    <font>
      <b/>
      <sz val="12"/>
      <color indexed="10"/>
      <name val="Rockwell"/>
      <family val="1"/>
    </font>
    <font>
      <b/>
      <sz val="10"/>
      <color indexed="10"/>
      <name val="Rockwell"/>
      <family val="1"/>
    </font>
    <font>
      <b/>
      <sz val="9"/>
      <color indexed="10"/>
      <name val="Rockwell"/>
      <family val="1"/>
    </font>
    <font>
      <sz val="9"/>
      <color indexed="10"/>
      <name val="Rockwell"/>
      <family val="1"/>
    </font>
    <font>
      <b/>
      <sz val="8"/>
      <color indexed="10"/>
      <name val="Times New Roman"/>
      <family val="1"/>
    </font>
    <font>
      <sz val="8"/>
      <color indexed="11"/>
      <name val="Tahoma"/>
      <family val="2"/>
    </font>
    <font>
      <b/>
      <sz val="8"/>
      <color indexed="1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rgb="FFFF0000"/>
      <name val="Tahoma"/>
      <family val="2"/>
    </font>
    <font>
      <b/>
      <sz val="16"/>
      <color indexed="8"/>
      <name val="Rockwell"/>
      <family val="1"/>
    </font>
    <font>
      <sz val="8"/>
      <color indexed="10"/>
      <name val="Rockwell"/>
      <family val="1"/>
    </font>
    <font>
      <b/>
      <sz val="12"/>
      <color indexed="10"/>
      <name val="Times New Roman"/>
      <family val="1"/>
    </font>
    <font>
      <b/>
      <sz val="12"/>
      <color indexed="10"/>
      <name val="ITC Officina Sans Book"/>
      <family val="2"/>
    </font>
    <font>
      <b/>
      <sz val="11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pivotButton="1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</cellStyleXfs>
  <cellXfs count="62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4" fillId="0" borderId="1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3" fontId="4" fillId="0" borderId="2" xfId="0" applyNumberFormat="1" applyFont="1" applyBorder="1" applyAlignment="1">
      <alignment vertical="top"/>
    </xf>
    <xf numFmtId="1" fontId="3" fillId="0" borderId="0" xfId="0" applyNumberFormat="1" applyFont="1" applyAlignment="1">
      <alignment horizontal="center" vertical="top"/>
    </xf>
    <xf numFmtId="164" fontId="0" fillId="0" borderId="0" xfId="1" applyNumberFormat="1" applyFont="1" applyAlignment="1">
      <alignment vertical="top"/>
    </xf>
    <xf numFmtId="3" fontId="0" fillId="0" borderId="0" xfId="0" applyNumberFormat="1" applyAlignment="1">
      <alignment vertical="top"/>
    </xf>
    <xf numFmtId="164" fontId="0" fillId="2" borderId="0" xfId="1" applyNumberFormat="1" applyFont="1" applyFill="1" applyAlignment="1">
      <alignment vertical="top"/>
    </xf>
    <xf numFmtId="3" fontId="5" fillId="2" borderId="0" xfId="0" applyNumberFormat="1" applyFont="1" applyFill="1" applyAlignment="1">
      <alignment vertical="top"/>
    </xf>
    <xf numFmtId="0" fontId="8" fillId="0" borderId="0" xfId="0" applyFont="1" applyAlignment="1">
      <alignment horizontal="center" vertical="top"/>
    </xf>
    <xf numFmtId="0" fontId="11" fillId="2" borderId="0" xfId="0" applyFont="1" applyFill="1" applyAlignment="1">
      <alignment vertical="top"/>
    </xf>
    <xf numFmtId="0" fontId="5" fillId="0" borderId="0" xfId="0" quotePrefix="1" applyFont="1" applyAlignment="1">
      <alignment vertical="top"/>
    </xf>
    <xf numFmtId="3" fontId="11" fillId="2" borderId="0" xfId="0" applyNumberFormat="1" applyFont="1" applyFill="1" applyAlignment="1">
      <alignment vertical="top"/>
    </xf>
    <xf numFmtId="0" fontId="0" fillId="2" borderId="0" xfId="0" applyFill="1" applyAlignment="1">
      <alignment vertical="top"/>
    </xf>
    <xf numFmtId="164" fontId="0" fillId="0" borderId="0" xfId="0" applyNumberFormat="1" applyAlignment="1">
      <alignment vertical="top"/>
    </xf>
    <xf numFmtId="43" fontId="0" fillId="0" borderId="0" xfId="1" applyFont="1" applyAlignment="1">
      <alignment vertical="top"/>
    </xf>
    <xf numFmtId="0" fontId="8" fillId="0" borderId="0" xfId="0" applyFont="1" applyAlignment="1">
      <alignment vertical="top"/>
    </xf>
    <xf numFmtId="164" fontId="8" fillId="0" borderId="0" xfId="1" applyNumberFormat="1" applyFont="1" applyAlignment="1">
      <alignment vertical="top"/>
    </xf>
    <xf numFmtId="3" fontId="5" fillId="0" borderId="1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1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0" fontId="0" fillId="0" borderId="0" xfId="0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3" fontId="4" fillId="0" borderId="2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0" fontId="0" fillId="0" borderId="0" xfId="0" applyAlignment="1">
      <alignment horizontal="centerContinuous" vertical="top"/>
    </xf>
    <xf numFmtId="1" fontId="15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3" fontId="8" fillId="0" borderId="0" xfId="0" applyNumberFormat="1" applyFont="1" applyAlignment="1">
      <alignment vertical="top"/>
    </xf>
    <xf numFmtId="164" fontId="0" fillId="0" borderId="0" xfId="2" applyNumberFormat="1" applyFont="1" applyAlignment="1">
      <alignment vertical="top"/>
    </xf>
    <xf numFmtId="3" fontId="5" fillId="2" borderId="0" xfId="0" applyNumberFormat="1" applyFont="1" applyFill="1" applyAlignment="1">
      <alignment vertical="top"/>
    </xf>
    <xf numFmtId="1" fontId="4" fillId="2" borderId="0" xfId="0" applyNumberFormat="1" applyFont="1" applyFill="1" applyAlignment="1">
      <alignment horizontal="center" vertical="top"/>
    </xf>
    <xf numFmtId="3" fontId="5" fillId="0" borderId="0" xfId="0" applyNumberFormat="1" applyFont="1" applyBorder="1" applyAlignment="1">
      <alignment vertical="top"/>
    </xf>
    <xf numFmtId="3" fontId="5" fillId="2" borderId="1" xfId="0" applyNumberFormat="1" applyFont="1" applyFill="1" applyBorder="1" applyAlignment="1">
      <alignment vertical="top"/>
    </xf>
    <xf numFmtId="0" fontId="8" fillId="0" borderId="0" xfId="0" applyFont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centerContinuous" vertical="top"/>
    </xf>
    <xf numFmtId="0" fontId="12" fillId="0" borderId="0" xfId="0" applyFont="1" applyAlignment="1">
      <alignment horizontal="center" vertical="top"/>
    </xf>
    <xf numFmtId="3" fontId="4" fillId="2" borderId="1" xfId="0" applyNumberFormat="1" applyFont="1" applyFill="1" applyBorder="1" applyAlignment="1">
      <alignment vertical="top"/>
    </xf>
    <xf numFmtId="0" fontId="0" fillId="2" borderId="0" xfId="0" applyFill="1" applyAlignment="1">
      <alignment vertical="top"/>
    </xf>
    <xf numFmtId="164" fontId="0" fillId="2" borderId="0" xfId="2" applyNumberFormat="1" applyFont="1" applyFill="1" applyAlignment="1">
      <alignment vertical="top"/>
    </xf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80"/>
      <rgbColor rgb="00FFFFFF"/>
      <rgbColor rgb="0000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85"/>
  <sheetViews>
    <sheetView workbookViewId="0">
      <selection activeCell="L74" sqref="L74"/>
    </sheetView>
  </sheetViews>
  <sheetFormatPr baseColWidth="10" defaultRowHeight="10.5"/>
  <cols>
    <col min="1" max="1" width="5.5" customWidth="1"/>
    <col min="6" max="6" width="9.5" customWidth="1"/>
    <col min="7" max="7" width="4.1640625" customWidth="1"/>
    <col min="8" max="8" width="5.33203125" customWidth="1"/>
    <col min="9" max="9" width="7.6640625" style="7" customWidth="1"/>
    <col min="10" max="10" width="13.5" bestFit="1" customWidth="1"/>
    <col min="11" max="11" width="2.83203125" customWidth="1"/>
    <col min="12" max="12" width="13.5" bestFit="1" customWidth="1"/>
    <col min="18" max="18" width="13.83203125" bestFit="1" customWidth="1"/>
  </cols>
  <sheetData>
    <row r="2" spans="1:17" ht="18.75">
      <c r="E2" s="1" t="s">
        <v>0</v>
      </c>
    </row>
    <row r="4" spans="1:17" ht="15.75">
      <c r="A4" s="30" t="s">
        <v>43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6" spans="1:17" ht="12.75">
      <c r="B6" s="2" t="s">
        <v>1</v>
      </c>
      <c r="I6" s="8" t="s">
        <v>2</v>
      </c>
      <c r="J6" s="13">
        <v>2016</v>
      </c>
      <c r="K6" s="7"/>
      <c r="L6" s="13">
        <v>2015</v>
      </c>
    </row>
    <row r="8" spans="1:17" ht="12">
      <c r="B8" s="3" t="s">
        <v>3</v>
      </c>
    </row>
    <row r="9" spans="1:17" ht="12">
      <c r="B9" s="3" t="s">
        <v>4</v>
      </c>
      <c r="J9" s="6">
        <v>44468</v>
      </c>
      <c r="L9" s="6">
        <v>76389</v>
      </c>
    </row>
    <row r="11" spans="1:17" ht="12">
      <c r="B11" s="3" t="s">
        <v>5</v>
      </c>
      <c r="Q11" t="s">
        <v>37</v>
      </c>
    </row>
    <row r="12" spans="1:17" ht="12">
      <c r="B12" s="4" t="s">
        <v>38</v>
      </c>
    </row>
    <row r="13" spans="1:17" ht="12">
      <c r="B13" s="4" t="s">
        <v>6</v>
      </c>
      <c r="J13" s="5">
        <f>30550645+600000-2087000</f>
        <v>29063645</v>
      </c>
      <c r="L13" s="5">
        <f>28207390+500000</f>
        <v>28707390</v>
      </c>
    </row>
    <row r="14" spans="1:17" ht="12">
      <c r="B14" s="20" t="s">
        <v>42</v>
      </c>
      <c r="J14" s="5">
        <v>1221224</v>
      </c>
      <c r="L14" s="5">
        <f>1651932.36</f>
        <v>1651932.36</v>
      </c>
    </row>
    <row r="15" spans="1:17" ht="12">
      <c r="B15" s="4" t="s">
        <v>7</v>
      </c>
      <c r="J15" s="5">
        <f>2087000+654063+91254</f>
        <v>2832317</v>
      </c>
      <c r="L15" s="5">
        <f>1852348+5713+547723.41+123820</f>
        <v>2529604.41</v>
      </c>
      <c r="P15" s="22"/>
      <c r="Q15" s="22"/>
    </row>
    <row r="16" spans="1:17" ht="12">
      <c r="B16" s="3" t="s">
        <v>8</v>
      </c>
      <c r="I16" s="9">
        <v>2</v>
      </c>
      <c r="J16" s="12">
        <f>SUM(J13:J15)</f>
        <v>33117186</v>
      </c>
      <c r="L16" s="12">
        <f>SUM(L13:L15)</f>
        <v>32888926.77</v>
      </c>
    </row>
    <row r="18" spans="2:20" ht="12">
      <c r="B18" s="4" t="s">
        <v>9</v>
      </c>
      <c r="I18" s="18" t="s">
        <v>37</v>
      </c>
      <c r="J18" s="14">
        <v>174604</v>
      </c>
      <c r="L18" s="14">
        <f>148116+15000</f>
        <v>163116</v>
      </c>
    </row>
    <row r="19" spans="2:20" ht="12">
      <c r="B19" s="4" t="s">
        <v>39</v>
      </c>
      <c r="I19" s="18">
        <v>13</v>
      </c>
      <c r="J19" s="16">
        <f>6366500.16+4199.35+58228.19</f>
        <v>6428927.7000000002</v>
      </c>
      <c r="L19" s="16">
        <v>4370865.1900000004</v>
      </c>
    </row>
    <row r="20" spans="2:20" ht="12">
      <c r="B20" s="3" t="s">
        <v>10</v>
      </c>
      <c r="J20" s="12">
        <f>J16+J18+J19</f>
        <v>39720717.700000003</v>
      </c>
      <c r="L20" s="12">
        <f>L16+L18+L19</f>
        <v>37422907.960000001</v>
      </c>
    </row>
    <row r="21" spans="2:20" ht="12">
      <c r="B21" s="3" t="s">
        <v>11</v>
      </c>
      <c r="Q21" s="15"/>
    </row>
    <row r="23" spans="2:20" ht="12">
      <c r="B23" s="4" t="s">
        <v>12</v>
      </c>
      <c r="J23" s="5">
        <v>24651</v>
      </c>
      <c r="L23" s="5">
        <v>28500</v>
      </c>
      <c r="R23" s="23"/>
      <c r="T23" s="15"/>
    </row>
    <row r="24" spans="2:20" ht="12">
      <c r="B24" s="4" t="s">
        <v>13</v>
      </c>
      <c r="J24" s="5">
        <v>976446.58</v>
      </c>
      <c r="L24" s="5">
        <v>603677</v>
      </c>
      <c r="O24" t="s">
        <v>37</v>
      </c>
    </row>
    <row r="25" spans="2:20" ht="12">
      <c r="B25" s="3" t="s">
        <v>14</v>
      </c>
      <c r="I25" s="9">
        <v>3</v>
      </c>
      <c r="J25" s="12">
        <f>SUM(J23:J24)</f>
        <v>1001097.58</v>
      </c>
      <c r="L25" s="12">
        <f>SUM(L23:L24)</f>
        <v>632177</v>
      </c>
      <c r="O25" t="s">
        <v>37</v>
      </c>
    </row>
    <row r="26" spans="2:20">
      <c r="R26" s="24"/>
    </row>
    <row r="27" spans="2:20" ht="12">
      <c r="B27" s="3" t="s">
        <v>15</v>
      </c>
    </row>
    <row r="28" spans="2:20" ht="12">
      <c r="B28" s="4" t="s">
        <v>16</v>
      </c>
      <c r="J28" s="5">
        <v>0</v>
      </c>
      <c r="L28" s="5">
        <v>0</v>
      </c>
      <c r="P28" s="15"/>
    </row>
    <row r="29" spans="2:20" ht="12">
      <c r="B29" s="3" t="s">
        <v>17</v>
      </c>
      <c r="J29" s="12">
        <f>SUM(J28)</f>
        <v>0</v>
      </c>
      <c r="L29" s="12">
        <f>SUM(L28)</f>
        <v>0</v>
      </c>
      <c r="P29" s="15"/>
    </row>
    <row r="30" spans="2:20" ht="12">
      <c r="B30" s="3" t="s">
        <v>18</v>
      </c>
      <c r="J30" s="12">
        <v>17979.95</v>
      </c>
      <c r="L30" s="12">
        <f>2624.48+2698.18-1059.05+427.43</f>
        <v>4691.04</v>
      </c>
      <c r="N30" t="s">
        <v>37</v>
      </c>
    </row>
    <row r="31" spans="2:20">
      <c r="P31" s="15"/>
    </row>
    <row r="32" spans="2:20">
      <c r="P32" s="15"/>
      <c r="R32" s="15" t="s">
        <v>37</v>
      </c>
    </row>
    <row r="33" spans="2:18" ht="12">
      <c r="B33" s="3" t="s">
        <v>19</v>
      </c>
      <c r="J33" s="6">
        <f>J9+J20+J25+J29+J30</f>
        <v>40784263.230000004</v>
      </c>
      <c r="L33" s="6">
        <f>L9+L20+L25+L29+L30</f>
        <v>38136165</v>
      </c>
      <c r="O33" s="15" t="s">
        <v>37</v>
      </c>
      <c r="P33" s="15"/>
    </row>
    <row r="34" spans="2:18">
      <c r="R34" s="15" t="s">
        <v>37</v>
      </c>
    </row>
    <row r="35" spans="2:18" ht="12">
      <c r="B35" s="3" t="s">
        <v>20</v>
      </c>
    </row>
    <row r="36" spans="2:18" ht="12">
      <c r="B36" s="3" t="s">
        <v>21</v>
      </c>
      <c r="I36" s="10" t="s">
        <v>22</v>
      </c>
      <c r="J36" s="6">
        <v>194405.54</v>
      </c>
      <c r="L36" s="6">
        <f>9032+3778.54+8875+3797.13+5800+292+114+929+5529.75+3441.5+71013.61+427.43</f>
        <v>113029.95999999999</v>
      </c>
    </row>
    <row r="38" spans="2:18" ht="12">
      <c r="B38" s="3" t="s">
        <v>23</v>
      </c>
    </row>
    <row r="39" spans="2:18" ht="12">
      <c r="B39" s="3" t="s">
        <v>24</v>
      </c>
    </row>
    <row r="40" spans="2:18" ht="12">
      <c r="B40" s="4" t="s">
        <v>40</v>
      </c>
      <c r="J40" s="5">
        <f>32537770-2087000</f>
        <v>30450770</v>
      </c>
      <c r="L40" s="5">
        <v>30451295.170000002</v>
      </c>
    </row>
    <row r="41" spans="2:18" ht="12">
      <c r="B41" s="4" t="s">
        <v>41</v>
      </c>
      <c r="I41" s="7">
        <v>13</v>
      </c>
      <c r="J41" s="17">
        <v>9512947.1300000008</v>
      </c>
      <c r="L41" s="17">
        <v>5524174.2800000003</v>
      </c>
    </row>
    <row r="42" spans="2:18" ht="12">
      <c r="B42" s="3" t="s">
        <v>25</v>
      </c>
      <c r="J42" s="12">
        <f>SUM(J40:J41)</f>
        <v>39963717.130000003</v>
      </c>
      <c r="L42" s="12">
        <f>SUM(L40:L41)</f>
        <v>35975469.450000003</v>
      </c>
    </row>
    <row r="43" spans="2:18" ht="12">
      <c r="B43" s="3" t="s">
        <v>26</v>
      </c>
      <c r="Q43" s="15"/>
    </row>
    <row r="44" spans="2:18" ht="12">
      <c r="B44" s="4" t="s">
        <v>27</v>
      </c>
      <c r="J44" s="5">
        <v>812933.09</v>
      </c>
      <c r="L44" s="5">
        <f>339928.9+410772.85+287683.15+89564.32</f>
        <v>1127949.22</v>
      </c>
    </row>
    <row r="46" spans="2:18" ht="12">
      <c r="B46" s="4" t="s">
        <v>28</v>
      </c>
      <c r="J46" s="5">
        <v>602964.15</v>
      </c>
      <c r="L46" s="5">
        <v>500000</v>
      </c>
    </row>
    <row r="47" spans="2:18" ht="12">
      <c r="B47" s="3" t="s">
        <v>29</v>
      </c>
      <c r="J47" s="12">
        <f>SUM(J44:J46)</f>
        <v>1415897.24</v>
      </c>
      <c r="L47" s="12">
        <f>SUM(L44:L46)</f>
        <v>1627949.22</v>
      </c>
    </row>
    <row r="48" spans="2:18" ht="12">
      <c r="B48" s="3" t="s">
        <v>30</v>
      </c>
      <c r="J48" s="12">
        <f>J42+J47</f>
        <v>41379614.370000005</v>
      </c>
      <c r="L48" s="12">
        <f>L42+L47</f>
        <v>37603418.670000002</v>
      </c>
      <c r="R48" t="s">
        <v>37</v>
      </c>
    </row>
    <row r="49" spans="2:18" ht="12">
      <c r="B49" s="3" t="s">
        <v>31</v>
      </c>
      <c r="I49" s="10" t="s">
        <v>32</v>
      </c>
      <c r="J49" s="12">
        <v>1531601</v>
      </c>
      <c r="L49" s="12">
        <f>1061897.83+339944.95+2559.84+36605.67+1435+13907.27+30993.09+1549.39+22783.44+13181.25+1500</f>
        <v>1526357.73</v>
      </c>
      <c r="N49" t="s">
        <v>37</v>
      </c>
    </row>
    <row r="50" spans="2:18">
      <c r="N50" s="15"/>
      <c r="P50" s="15" t="s">
        <v>37</v>
      </c>
    </row>
    <row r="51" spans="2:18" ht="12">
      <c r="B51" s="3" t="s">
        <v>33</v>
      </c>
      <c r="I51" s="10" t="s">
        <v>34</v>
      </c>
      <c r="J51" s="6">
        <f>J36+J48+J49</f>
        <v>43105620.910000004</v>
      </c>
      <c r="L51" s="6">
        <f>L36+L48+L49</f>
        <v>39242806.359999999</v>
      </c>
      <c r="R51" t="s">
        <v>37</v>
      </c>
    </row>
    <row r="52" spans="2:18">
      <c r="O52" s="15" t="s">
        <v>37</v>
      </c>
    </row>
    <row r="53" spans="2:18" ht="12">
      <c r="B53" s="4" t="s">
        <v>46</v>
      </c>
      <c r="J53" s="23">
        <f>J19-J41</f>
        <v>-3084019.4300000006</v>
      </c>
      <c r="L53" s="23">
        <f>L19-L41</f>
        <v>-1153309.0899999999</v>
      </c>
      <c r="O53" s="15"/>
    </row>
    <row r="54" spans="2:18" ht="12">
      <c r="B54" s="4" t="s">
        <v>44</v>
      </c>
      <c r="I54" s="9">
        <v>10</v>
      </c>
      <c r="J54" s="27">
        <f>J33-J51-J53</f>
        <v>762661.75000000093</v>
      </c>
      <c r="K54" s="28"/>
      <c r="L54" s="27">
        <f>L33-L51-L53</f>
        <v>46667.730000000447</v>
      </c>
    </row>
    <row r="55" spans="2:18">
      <c r="B55" s="25" t="s">
        <v>45</v>
      </c>
      <c r="C55" s="25"/>
      <c r="D55" s="25"/>
      <c r="E55" s="25"/>
      <c r="F55" s="25"/>
      <c r="G55" s="25"/>
      <c r="H55" s="25"/>
      <c r="I55" s="18"/>
      <c r="J55" s="26">
        <f>SUM(J53:J54)</f>
        <v>-2321357.6799999997</v>
      </c>
      <c r="K55" s="25"/>
      <c r="L55" s="26">
        <f>SUM(L53:L54)</f>
        <v>-1106641.3599999994</v>
      </c>
      <c r="Q55" t="s">
        <v>37</v>
      </c>
    </row>
    <row r="57" spans="2:18" ht="12">
      <c r="B57" s="3" t="s">
        <v>35</v>
      </c>
      <c r="Q57" s="15" t="s">
        <v>37</v>
      </c>
    </row>
    <row r="58" spans="2:18" ht="12">
      <c r="B58" s="4" t="s">
        <v>47</v>
      </c>
      <c r="I58" s="11">
        <v>10</v>
      </c>
      <c r="J58" s="5">
        <v>40791</v>
      </c>
      <c r="L58" s="5">
        <v>-72826</v>
      </c>
      <c r="N58" t="s">
        <v>37</v>
      </c>
      <c r="Q58" s="15" t="s">
        <v>37</v>
      </c>
    </row>
    <row r="59" spans="2:18" ht="12">
      <c r="B59" s="4" t="s">
        <v>49</v>
      </c>
      <c r="I59" s="11"/>
      <c r="J59" s="5">
        <f>-2525641-172909</f>
        <v>-2698550</v>
      </c>
      <c r="L59" s="5">
        <v>-1153308</v>
      </c>
      <c r="Q59" s="15"/>
    </row>
    <row r="60" spans="2:18" ht="12">
      <c r="B60" s="4" t="s">
        <v>50</v>
      </c>
      <c r="I60" s="11"/>
      <c r="J60" s="5">
        <v>0</v>
      </c>
      <c r="L60" s="5"/>
      <c r="Q60" s="15"/>
    </row>
    <row r="61" spans="2:18" ht="12">
      <c r="B61" s="4" t="s">
        <v>51</v>
      </c>
      <c r="I61" s="11"/>
      <c r="J61" s="5">
        <v>-385470</v>
      </c>
      <c r="L61" s="5"/>
      <c r="Q61" s="15"/>
    </row>
    <row r="62" spans="2:18" ht="12">
      <c r="B62" s="4" t="s">
        <v>48</v>
      </c>
      <c r="I62" s="11">
        <v>10</v>
      </c>
      <c r="J62" s="5">
        <f>+J54-J58</f>
        <v>721870.75000000093</v>
      </c>
      <c r="L62" s="5">
        <v>119493</v>
      </c>
    </row>
    <row r="63" spans="2:18" ht="12">
      <c r="B63" s="3" t="s">
        <v>36</v>
      </c>
      <c r="J63" s="12">
        <f>SUM(J58:J62)</f>
        <v>-2321358.2499999991</v>
      </c>
      <c r="L63" s="12">
        <f>SUM(L58:L62)</f>
        <v>-1106641</v>
      </c>
    </row>
    <row r="66" spans="1:14">
      <c r="J66" s="15" t="s">
        <v>37</v>
      </c>
    </row>
    <row r="68" spans="1:14">
      <c r="A68" s="29" t="s">
        <v>0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4">
      <c r="J69" t="s">
        <v>37</v>
      </c>
      <c r="L69" s="15"/>
    </row>
    <row r="70" spans="1:14">
      <c r="J70" t="s">
        <v>37</v>
      </c>
    </row>
    <row r="72" spans="1:14">
      <c r="C72" t="s">
        <v>37</v>
      </c>
      <c r="J72" s="15"/>
    </row>
    <row r="74" spans="1:14">
      <c r="J74" s="23"/>
      <c r="N74" t="s">
        <v>37</v>
      </c>
    </row>
    <row r="76" spans="1:14">
      <c r="B76" t="s">
        <v>37</v>
      </c>
      <c r="N76" t="s">
        <v>37</v>
      </c>
    </row>
    <row r="77" spans="1:14">
      <c r="B77" t="s">
        <v>37</v>
      </c>
    </row>
    <row r="78" spans="1:14">
      <c r="J78" s="15"/>
    </row>
    <row r="79" spans="1:14">
      <c r="D79" s="15"/>
    </row>
    <row r="80" spans="1:14">
      <c r="B80" s="21" t="s">
        <v>37</v>
      </c>
      <c r="J80" s="15"/>
    </row>
    <row r="81" spans="2:10">
      <c r="B81" s="19"/>
      <c r="J81" s="23"/>
    </row>
    <row r="82" spans="2:10">
      <c r="B82" s="21" t="s">
        <v>37</v>
      </c>
    </row>
    <row r="83" spans="2:10">
      <c r="B83" s="19"/>
    </row>
    <row r="84" spans="2:10">
      <c r="B84" s="21" t="s">
        <v>37</v>
      </c>
    </row>
    <row r="85" spans="2:10">
      <c r="J85" s="15"/>
    </row>
  </sheetData>
  <mergeCells count="2">
    <mergeCell ref="A68:L68"/>
    <mergeCell ref="A4:L4"/>
  </mergeCells>
  <pageMargins left="0.75" right="0.75" top="0.34" bottom="0.3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A40" workbookViewId="0">
      <selection sqref="A1:L87"/>
    </sheetView>
  </sheetViews>
  <sheetFormatPr baseColWidth="10" defaultRowHeight="10.5"/>
  <sheetData>
    <row r="1" spans="1:12" ht="20.25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 t="s">
        <v>53</v>
      </c>
    </row>
    <row r="6" spans="1:12" ht="15.75">
      <c r="A6" s="32"/>
      <c r="B6" s="34" t="s">
        <v>1</v>
      </c>
      <c r="C6" s="32"/>
      <c r="D6" s="32"/>
      <c r="E6" s="32"/>
      <c r="F6" s="32"/>
      <c r="G6" s="32"/>
      <c r="H6" s="45" t="s">
        <v>2</v>
      </c>
      <c r="I6" s="32"/>
      <c r="J6" s="44">
        <v>2016</v>
      </c>
      <c r="K6" s="39"/>
      <c r="L6" s="44">
        <v>2015</v>
      </c>
    </row>
    <row r="7" spans="1:12" ht="12">
      <c r="A7" s="32"/>
      <c r="B7" s="35" t="s">
        <v>54</v>
      </c>
      <c r="C7" s="32"/>
      <c r="D7" s="32"/>
      <c r="E7" s="32"/>
      <c r="F7" s="32"/>
      <c r="G7" s="32"/>
      <c r="H7" s="32"/>
      <c r="I7" s="32"/>
      <c r="J7" s="32"/>
      <c r="K7" s="32"/>
      <c r="L7" s="32"/>
    </row>
    <row r="9" spans="1:12" ht="12">
      <c r="A9" s="32"/>
      <c r="B9" s="35" t="s">
        <v>55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2">
      <c r="A10" s="32"/>
      <c r="B10" s="35" t="s">
        <v>56</v>
      </c>
      <c r="C10" s="32"/>
      <c r="D10" s="32"/>
      <c r="E10" s="32"/>
      <c r="F10" s="32"/>
      <c r="G10" s="32"/>
      <c r="H10" s="54">
        <v>13</v>
      </c>
      <c r="I10" s="32"/>
      <c r="J10" s="61">
        <v>13085.16</v>
      </c>
      <c r="K10" s="32"/>
      <c r="L10" s="49">
        <v>17001</v>
      </c>
    </row>
    <row r="11" spans="1:12" ht="12">
      <c r="A11" s="32"/>
      <c r="B11" s="35" t="s">
        <v>57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2">
      <c r="A12" s="32"/>
      <c r="B12" s="36" t="s">
        <v>58</v>
      </c>
      <c r="C12" s="32"/>
      <c r="D12" s="32"/>
      <c r="E12" s="32"/>
      <c r="F12" s="32"/>
      <c r="G12" s="32"/>
      <c r="H12" s="40">
        <v>8</v>
      </c>
      <c r="I12" s="32"/>
      <c r="J12" s="38">
        <v>44324</v>
      </c>
      <c r="K12" s="32"/>
      <c r="L12" s="38">
        <v>44324</v>
      </c>
    </row>
    <row r="13" spans="1:12" ht="12">
      <c r="A13" s="32"/>
      <c r="B13" s="35" t="s">
        <v>59</v>
      </c>
      <c r="C13" s="32"/>
      <c r="D13" s="32"/>
      <c r="E13" s="32"/>
      <c r="F13" s="32"/>
      <c r="G13" s="32"/>
      <c r="H13" s="32"/>
      <c r="I13" s="32"/>
      <c r="J13" s="41">
        <v>44324</v>
      </c>
      <c r="K13" s="32"/>
      <c r="L13" s="41">
        <v>44324</v>
      </c>
    </row>
    <row r="14" spans="1:1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2">
      <c r="A15" s="32"/>
      <c r="B15" s="35" t="s">
        <v>60</v>
      </c>
      <c r="C15" s="32"/>
      <c r="D15" s="32"/>
      <c r="E15" s="32"/>
      <c r="F15" s="32"/>
      <c r="G15" s="32"/>
      <c r="H15" s="32"/>
      <c r="I15" s="32"/>
      <c r="J15" s="42">
        <v>57409.16</v>
      </c>
      <c r="K15" s="32"/>
      <c r="L15" s="42">
        <v>61325</v>
      </c>
    </row>
    <row r="16" spans="1:12" ht="12">
      <c r="B16" s="35" t="s">
        <v>61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2:12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2:12" ht="12">
      <c r="B18" s="35" t="s">
        <v>62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2:12" ht="12">
      <c r="B19" s="36" t="s">
        <v>63</v>
      </c>
      <c r="C19" s="32"/>
      <c r="D19" s="32"/>
      <c r="E19" s="32"/>
      <c r="F19" s="32"/>
      <c r="G19" s="32"/>
      <c r="H19" s="32"/>
      <c r="I19" s="32"/>
      <c r="J19" s="38">
        <v>0</v>
      </c>
      <c r="K19" s="32"/>
      <c r="L19" s="38">
        <v>0</v>
      </c>
    </row>
    <row r="20" spans="2:12" ht="12">
      <c r="B20" s="36" t="s">
        <v>64</v>
      </c>
      <c r="C20" s="32"/>
      <c r="D20" s="32"/>
      <c r="E20" s="32"/>
      <c r="F20" s="32"/>
      <c r="G20" s="32"/>
      <c r="H20" s="54">
        <v>9</v>
      </c>
      <c r="I20" s="32"/>
      <c r="J20" s="38">
        <v>52825608.479999997</v>
      </c>
      <c r="K20" s="32"/>
      <c r="L20" s="38">
        <v>7532704.9800000004</v>
      </c>
    </row>
    <row r="21" spans="2:12" ht="12">
      <c r="B21" s="36" t="s">
        <v>65</v>
      </c>
      <c r="C21" s="32"/>
      <c r="D21" s="32"/>
      <c r="E21" s="32"/>
      <c r="F21" s="32"/>
      <c r="G21" s="32"/>
      <c r="H21" s="55">
        <v>13</v>
      </c>
      <c r="I21" s="32"/>
      <c r="J21" s="50">
        <v>459152.92</v>
      </c>
      <c r="K21" s="32"/>
      <c r="L21" s="50">
        <v>347197.93</v>
      </c>
    </row>
    <row r="22" spans="2:12" ht="12">
      <c r="B22" s="35" t="s">
        <v>66</v>
      </c>
      <c r="C22" s="32"/>
      <c r="D22" s="32"/>
      <c r="E22" s="32"/>
      <c r="F22" s="32"/>
      <c r="G22" s="32"/>
      <c r="H22" s="40" t="s">
        <v>37</v>
      </c>
      <c r="I22" s="32"/>
      <c r="J22" s="41">
        <v>53284761.399999999</v>
      </c>
      <c r="K22" s="32"/>
      <c r="L22" s="41">
        <v>7879902.9100000001</v>
      </c>
    </row>
    <row r="23" spans="2:12" ht="12">
      <c r="B23" s="35" t="s">
        <v>67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2:12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2" ht="12">
      <c r="B25" s="36" t="s">
        <v>68</v>
      </c>
      <c r="C25" s="32"/>
      <c r="D25" s="32"/>
      <c r="E25" s="32"/>
      <c r="F25" s="32"/>
      <c r="G25" s="32"/>
      <c r="H25" s="40">
        <v>12</v>
      </c>
      <c r="I25" s="32"/>
      <c r="J25" s="52">
        <v>3966903.8999999985</v>
      </c>
      <c r="K25" s="32"/>
      <c r="L25" s="52">
        <v>5773296.3899999997</v>
      </c>
    </row>
    <row r="26" spans="2:12" ht="12">
      <c r="B26" s="36" t="s">
        <v>69</v>
      </c>
      <c r="C26" s="32"/>
      <c r="D26" s="32"/>
      <c r="E26" s="32"/>
      <c r="F26" s="32"/>
      <c r="G26" s="32"/>
      <c r="H26" s="51">
        <v>13</v>
      </c>
      <c r="I26" s="32"/>
      <c r="J26" s="53">
        <v>9108098.8800000008</v>
      </c>
      <c r="K26" s="32"/>
      <c r="L26" s="53">
        <v>13220106.75</v>
      </c>
    </row>
    <row r="27" spans="2:12">
      <c r="B27" s="46" t="s">
        <v>70</v>
      </c>
      <c r="C27" s="32"/>
      <c r="D27" s="32"/>
      <c r="E27" s="32"/>
      <c r="F27" s="32"/>
      <c r="G27" s="32"/>
      <c r="H27" s="32"/>
      <c r="I27" s="32"/>
      <c r="J27" s="48">
        <v>13075002.779999999</v>
      </c>
      <c r="K27" s="32"/>
      <c r="L27" s="48">
        <v>18993403.140000001</v>
      </c>
    </row>
    <row r="29" spans="2:12" ht="12">
      <c r="B29" s="35" t="s">
        <v>71</v>
      </c>
      <c r="C29" s="32"/>
      <c r="D29" s="32"/>
      <c r="E29" s="32"/>
      <c r="F29" s="32"/>
      <c r="G29" s="32"/>
      <c r="H29" s="32"/>
      <c r="I29" s="32"/>
      <c r="J29" s="42">
        <v>66417173.339999996</v>
      </c>
      <c r="K29" s="32"/>
      <c r="L29" s="42">
        <v>26934631.050000001</v>
      </c>
    </row>
    <row r="30" spans="2:12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2">
      <c r="B31" s="35" t="s">
        <v>72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2:12" ht="12">
      <c r="B32" s="35" t="s">
        <v>73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2:12" ht="12">
      <c r="B33" s="35" t="s">
        <v>74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2:12" ht="12">
      <c r="B34" s="36" t="s">
        <v>47</v>
      </c>
      <c r="C34" s="32"/>
      <c r="D34" s="32"/>
      <c r="E34" s="32"/>
      <c r="F34" s="32"/>
      <c r="G34" s="32"/>
      <c r="H34" s="32"/>
      <c r="I34" s="32"/>
      <c r="J34" s="50">
        <v>931461</v>
      </c>
      <c r="K34" s="32"/>
      <c r="L34" s="38">
        <v>890670</v>
      </c>
    </row>
    <row r="35" spans="2:12" ht="12">
      <c r="B35" s="36" t="s">
        <v>49</v>
      </c>
      <c r="C35" s="32"/>
      <c r="D35" s="32"/>
      <c r="E35" s="32"/>
      <c r="F35" s="32"/>
      <c r="G35" s="32"/>
      <c r="H35" s="32"/>
      <c r="I35" s="32"/>
      <c r="J35" s="50">
        <v>652276</v>
      </c>
      <c r="K35" s="32"/>
      <c r="L35" s="38">
        <v>2686968</v>
      </c>
    </row>
    <row r="36" spans="2:12" ht="12">
      <c r="B36" s="36" t="s">
        <v>50</v>
      </c>
      <c r="C36" s="32"/>
      <c r="D36" s="32"/>
      <c r="E36" s="32"/>
      <c r="F36" s="32"/>
      <c r="G36" s="32"/>
      <c r="H36" s="32"/>
      <c r="I36" s="32"/>
      <c r="J36" s="50">
        <v>1611811</v>
      </c>
      <c r="K36" s="32"/>
      <c r="L36" s="38">
        <v>1879189</v>
      </c>
    </row>
    <row r="37" spans="2:12" ht="12">
      <c r="B37" s="35" t="s">
        <v>75</v>
      </c>
      <c r="C37" s="32"/>
      <c r="D37" s="32"/>
      <c r="E37" s="32"/>
      <c r="F37" s="32"/>
      <c r="G37" s="32"/>
      <c r="H37" s="40">
        <v>10</v>
      </c>
      <c r="I37" s="32"/>
      <c r="J37" s="41">
        <v>3195548</v>
      </c>
      <c r="K37" s="32"/>
      <c r="L37" s="41">
        <v>5456827</v>
      </c>
    </row>
    <row r="38" spans="2:12" ht="12">
      <c r="B38" s="35" t="s">
        <v>76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2:12" ht="12">
      <c r="B39" s="36" t="s">
        <v>77</v>
      </c>
      <c r="C39" s="32"/>
      <c r="D39" s="32"/>
      <c r="E39" s="32"/>
      <c r="F39" s="32"/>
      <c r="G39" s="32"/>
      <c r="H39" s="32"/>
      <c r="I39" s="32"/>
      <c r="J39" s="37">
        <v>0</v>
      </c>
      <c r="K39" s="32"/>
      <c r="L39" s="37">
        <v>0</v>
      </c>
    </row>
    <row r="40" spans="2:12" ht="12">
      <c r="B40" s="36" t="s">
        <v>51</v>
      </c>
      <c r="C40" s="32"/>
      <c r="D40" s="32"/>
      <c r="E40" s="32"/>
      <c r="F40" s="32"/>
      <c r="G40" s="32"/>
      <c r="H40" s="39">
        <v>10</v>
      </c>
      <c r="I40" s="32"/>
      <c r="J40" s="50">
        <v>-385470</v>
      </c>
      <c r="K40" s="32"/>
      <c r="L40" s="38">
        <v>0</v>
      </c>
    </row>
    <row r="41" spans="2:12" ht="12">
      <c r="B41" s="36" t="s">
        <v>48</v>
      </c>
      <c r="C41" s="32"/>
      <c r="D41" s="32"/>
      <c r="E41" s="32"/>
      <c r="F41" s="32"/>
      <c r="G41" s="32"/>
      <c r="H41" s="32"/>
      <c r="I41" s="32"/>
      <c r="J41" s="50">
        <v>1112040</v>
      </c>
      <c r="K41" s="32"/>
      <c r="L41" s="38">
        <v>563077</v>
      </c>
    </row>
    <row r="42" spans="2:12" ht="12">
      <c r="B42" s="35" t="s">
        <v>78</v>
      </c>
      <c r="C42" s="32"/>
      <c r="D42" s="32"/>
      <c r="E42" s="32"/>
      <c r="F42" s="32"/>
      <c r="G42" s="32"/>
      <c r="H42" s="40">
        <v>10</v>
      </c>
      <c r="I42" s="32"/>
      <c r="J42" s="41">
        <v>726570</v>
      </c>
      <c r="K42" s="32"/>
      <c r="L42" s="41">
        <v>563077</v>
      </c>
    </row>
    <row r="43" spans="2:12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2:12" ht="12">
      <c r="B44" s="35" t="s">
        <v>79</v>
      </c>
      <c r="C44" s="32"/>
      <c r="D44" s="32"/>
      <c r="E44" s="32"/>
      <c r="F44" s="32"/>
      <c r="G44" s="32"/>
      <c r="H44" s="40">
        <v>10</v>
      </c>
      <c r="I44" s="32"/>
      <c r="J44" s="59">
        <v>3922118</v>
      </c>
      <c r="K44" s="32"/>
      <c r="L44" s="42">
        <v>6019904</v>
      </c>
    </row>
    <row r="45" spans="2:12" ht="12">
      <c r="B45" s="35" t="s">
        <v>80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2:12" ht="12">
      <c r="B46" s="35" t="s">
        <v>81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2:12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2:12" ht="12">
      <c r="B48" s="35" t="s">
        <v>82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2:12" ht="12">
      <c r="B49" s="35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2:12" ht="12">
      <c r="B50" s="35" t="s">
        <v>83</v>
      </c>
      <c r="C50" s="32"/>
      <c r="D50" s="32"/>
      <c r="E50" s="32"/>
      <c r="F50" s="32"/>
      <c r="G50" s="32"/>
      <c r="H50" s="54">
        <v>13</v>
      </c>
      <c r="I50" s="32"/>
      <c r="J50" s="50">
        <v>5891968.2599999998</v>
      </c>
      <c r="K50" s="32"/>
      <c r="L50" s="38">
        <v>5019333</v>
      </c>
    </row>
    <row r="51" spans="2:12" ht="12">
      <c r="B51" s="35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2:12" ht="12">
      <c r="B52" s="35" t="s">
        <v>84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2:12" ht="12">
      <c r="B53" s="36" t="s">
        <v>85</v>
      </c>
      <c r="C53" s="32"/>
      <c r="D53" s="32"/>
      <c r="E53" s="32"/>
      <c r="F53" s="32"/>
      <c r="G53" s="32"/>
      <c r="H53" s="32"/>
      <c r="I53" s="32"/>
      <c r="J53" s="38">
        <v>214545.18</v>
      </c>
      <c r="K53" s="32"/>
      <c r="L53" s="38">
        <v>175613.43000000002</v>
      </c>
    </row>
    <row r="54" spans="2:12" ht="12">
      <c r="B54" s="36" t="s">
        <v>86</v>
      </c>
      <c r="C54" s="32"/>
      <c r="D54" s="32"/>
      <c r="E54" s="32"/>
      <c r="F54" s="32"/>
      <c r="G54" s="32"/>
      <c r="H54" s="40">
        <v>11</v>
      </c>
      <c r="I54" s="32"/>
      <c r="J54" s="38">
        <v>54887481</v>
      </c>
      <c r="K54" s="32"/>
      <c r="L54" s="38">
        <v>14630981.4</v>
      </c>
    </row>
    <row r="55" spans="2:12" ht="12">
      <c r="B55" s="36" t="s">
        <v>87</v>
      </c>
      <c r="C55" s="32"/>
      <c r="D55" s="32"/>
      <c r="E55" s="32"/>
      <c r="F55" s="32"/>
      <c r="G55" s="32"/>
      <c r="H55" s="40">
        <v>11</v>
      </c>
      <c r="I55" s="32"/>
      <c r="J55" s="38">
        <v>338653.74</v>
      </c>
      <c r="K55" s="32"/>
      <c r="L55" s="38">
        <v>457722.39</v>
      </c>
    </row>
    <row r="56" spans="2:12" ht="12">
      <c r="B56" s="36" t="s">
        <v>88</v>
      </c>
      <c r="C56" s="32"/>
      <c r="D56" s="32"/>
      <c r="E56" s="32"/>
      <c r="F56" s="32"/>
      <c r="G56" s="32"/>
      <c r="H56" s="51">
        <v>13</v>
      </c>
      <c r="I56" s="32"/>
      <c r="J56" s="50">
        <v>1162407</v>
      </c>
      <c r="K56" s="32"/>
      <c r="L56" s="50">
        <v>631076.76</v>
      </c>
    </row>
    <row r="57" spans="2:12" ht="12">
      <c r="B57" s="35" t="s">
        <v>89</v>
      </c>
      <c r="C57" s="32"/>
      <c r="D57" s="32"/>
      <c r="E57" s="32"/>
      <c r="F57" s="32"/>
      <c r="G57" s="32"/>
      <c r="H57" s="40" t="s">
        <v>37</v>
      </c>
      <c r="I57" s="32"/>
      <c r="J57" s="41">
        <v>56603086.920000002</v>
      </c>
      <c r="K57" s="41" t="s">
        <v>37</v>
      </c>
      <c r="L57" s="41">
        <v>15895393.98</v>
      </c>
    </row>
    <row r="58" spans="2:12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2:12" ht="12">
      <c r="B59" s="35" t="s">
        <v>90</v>
      </c>
      <c r="C59" s="32"/>
      <c r="D59" s="32"/>
      <c r="E59" s="32"/>
      <c r="F59" s="32"/>
      <c r="G59" s="32"/>
      <c r="H59" s="32"/>
      <c r="I59" s="32"/>
      <c r="J59" s="42">
        <v>62495055.18</v>
      </c>
      <c r="K59" s="32"/>
      <c r="L59" s="42">
        <v>20914726.98</v>
      </c>
    </row>
    <row r="60" spans="2:12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2" ht="12">
      <c r="B61" s="35" t="s">
        <v>91</v>
      </c>
      <c r="C61" s="32"/>
      <c r="D61" s="32"/>
      <c r="E61" s="32"/>
      <c r="F61" s="32"/>
      <c r="G61" s="32"/>
      <c r="H61" s="32"/>
      <c r="I61" s="32"/>
      <c r="J61" s="42">
        <v>66417173.18</v>
      </c>
      <c r="K61" s="32"/>
      <c r="L61" s="42">
        <v>26934630.98</v>
      </c>
    </row>
    <row r="63" spans="2:12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2:12">
      <c r="G64" s="32"/>
      <c r="H64" s="32"/>
      <c r="I64" s="32"/>
      <c r="J64" s="32"/>
      <c r="K64" s="32"/>
      <c r="L64" s="32"/>
    </row>
    <row r="65" spans="2:12">
      <c r="G65" s="32"/>
      <c r="H65" s="32"/>
      <c r="I65" s="32"/>
      <c r="J65" s="32"/>
      <c r="K65" s="32"/>
      <c r="L65" s="32"/>
    </row>
    <row r="66" spans="2:12">
      <c r="G66" s="32"/>
      <c r="H66" s="32"/>
      <c r="I66" s="32"/>
      <c r="J66" s="32"/>
      <c r="K66" s="32"/>
      <c r="L66" s="32"/>
    </row>
    <row r="67" spans="2:12">
      <c r="G67" s="32"/>
      <c r="H67" s="32"/>
      <c r="I67" s="32"/>
      <c r="J67" s="32"/>
      <c r="K67" s="32"/>
      <c r="L67" s="32"/>
    </row>
    <row r="68" spans="2:12">
      <c r="G68" s="32"/>
      <c r="H68" s="32"/>
      <c r="I68" s="32"/>
      <c r="J68" s="32"/>
      <c r="K68" s="32"/>
      <c r="L68" s="32"/>
    </row>
    <row r="69" spans="2:12">
      <c r="G69" s="32"/>
      <c r="H69" s="32"/>
      <c r="I69" s="32"/>
      <c r="J69" s="32"/>
      <c r="K69" s="32"/>
      <c r="L69" s="32"/>
    </row>
    <row r="70" spans="2:12">
      <c r="G70" s="32"/>
      <c r="H70" s="32"/>
      <c r="I70" s="32"/>
      <c r="J70" s="32"/>
      <c r="K70" s="32"/>
      <c r="L70" s="32"/>
    </row>
    <row r="71" spans="2:12">
      <c r="G71" s="32"/>
      <c r="H71" s="32"/>
      <c r="I71" s="32"/>
      <c r="J71" s="32"/>
      <c r="K71" s="32"/>
      <c r="L71" s="32"/>
    </row>
    <row r="72" spans="2:12">
      <c r="G72" s="32"/>
      <c r="H72" s="32"/>
      <c r="I72" s="32"/>
      <c r="J72" s="47" t="s">
        <v>37</v>
      </c>
      <c r="K72" s="32" t="s">
        <v>37</v>
      </c>
      <c r="L72" s="47" t="s">
        <v>37</v>
      </c>
    </row>
    <row r="73" spans="2:12">
      <c r="G73" s="32" t="s">
        <v>92</v>
      </c>
      <c r="H73" s="32"/>
      <c r="I73" s="32"/>
      <c r="J73" s="32"/>
      <c r="K73" s="32"/>
      <c r="L73" s="32"/>
    </row>
    <row r="77" spans="2:12">
      <c r="G77" s="56" t="s">
        <v>93</v>
      </c>
      <c r="H77" s="32"/>
      <c r="I77" s="32"/>
      <c r="J77" s="32"/>
      <c r="K77" s="32"/>
      <c r="L77" s="32"/>
    </row>
    <row r="78" spans="2:12">
      <c r="G78" s="39" t="s">
        <v>94</v>
      </c>
      <c r="H78" s="32"/>
      <c r="I78" s="32"/>
      <c r="J78" s="32"/>
      <c r="K78" s="32"/>
      <c r="L78" s="32"/>
    </row>
    <row r="79" spans="2:12">
      <c r="G79" s="32"/>
      <c r="H79" s="32"/>
      <c r="I79" s="32"/>
      <c r="J79" s="32"/>
      <c r="K79" s="32"/>
      <c r="L79" s="39"/>
    </row>
    <row r="80" spans="2:12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9"/>
    </row>
    <row r="81" spans="2:12">
      <c r="B81" s="57" t="s">
        <v>95</v>
      </c>
      <c r="C81" s="32"/>
      <c r="D81" s="32"/>
      <c r="E81" s="57" t="s">
        <v>96</v>
      </c>
      <c r="F81" s="43"/>
      <c r="G81" s="32"/>
      <c r="H81" s="57" t="s">
        <v>97</v>
      </c>
      <c r="I81" s="43"/>
      <c r="J81" s="32"/>
      <c r="K81" s="32"/>
      <c r="L81" s="56" t="s">
        <v>98</v>
      </c>
    </row>
    <row r="82" spans="2:12">
      <c r="B82" s="32" t="s">
        <v>99</v>
      </c>
      <c r="C82" s="32"/>
      <c r="D82" s="32"/>
      <c r="E82" s="32" t="s">
        <v>100</v>
      </c>
      <c r="F82" s="32"/>
      <c r="G82" s="32"/>
      <c r="H82" s="32" t="s">
        <v>101</v>
      </c>
      <c r="I82" s="32"/>
      <c r="J82" s="32"/>
      <c r="K82" s="32"/>
      <c r="L82" s="39" t="s">
        <v>101</v>
      </c>
    </row>
    <row r="83" spans="2:12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9"/>
    </row>
    <row r="85" spans="2:12">
      <c r="B85" s="60" t="s">
        <v>37</v>
      </c>
      <c r="C85" s="32"/>
      <c r="D85" s="32"/>
      <c r="E85" s="32"/>
      <c r="F85" s="32"/>
      <c r="G85" s="32"/>
      <c r="H85" s="32"/>
      <c r="I85" s="32"/>
      <c r="J85" s="32"/>
      <c r="K85" s="32"/>
      <c r="L85" s="39" t="s">
        <v>102</v>
      </c>
    </row>
    <row r="86" spans="2:12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9" t="s">
        <v>103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Sheet1</vt:lpstr>
      <vt:lpstr>Ark1</vt:lpstr>
      <vt:lpstr>Sheet1!Utskriftsområde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Trude Karlsen Hallerud</dc:creator>
  <cp:lastModifiedBy>ik</cp:lastModifiedBy>
  <cp:lastPrinted>2016-05-16T16:00:21Z</cp:lastPrinted>
  <dcterms:created xsi:type="dcterms:W3CDTF">2010-02-14T13:15:16Z</dcterms:created>
  <dcterms:modified xsi:type="dcterms:W3CDTF">2017-10-30T09:58:56Z</dcterms:modified>
</cp:coreProperties>
</file>